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235" yWindow="525" windowWidth="20730" windowHeight="1111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<sst xmlns="http://schemas.openxmlformats.org/spreadsheetml/2006/main" count="66" uniqueCount="49">
  <si>
    <t>PESO BRUTO:</t>
  </si>
  <si>
    <t>VALOR CIF R$:</t>
  </si>
  <si>
    <t>1o.perido</t>
  </si>
  <si>
    <t>2o.período</t>
  </si>
  <si>
    <t>3o. Período</t>
  </si>
  <si>
    <t>depois 3o P.</t>
  </si>
  <si>
    <t>%</t>
  </si>
  <si>
    <t>OBS</t>
  </si>
  <si>
    <t>ATÉ 5 DIAS</t>
  </si>
  <si>
    <t>DE 6 A 10 DIAS</t>
  </si>
  <si>
    <t>DE 11 A 20 DIAS</t>
  </si>
  <si>
    <t>ACIMA DE 10 DIAS</t>
  </si>
  <si>
    <t>R$</t>
  </si>
  <si>
    <t xml:space="preserve"> </t>
  </si>
  <si>
    <t>TOTAL</t>
  </si>
  <si>
    <t>TABELA 2 - CAPATAZIA</t>
  </si>
  <si>
    <t>VALOR ARMAZENAGEM TABELA 1 + 2:</t>
  </si>
  <si>
    <t>2o.p</t>
  </si>
  <si>
    <t>1o.p</t>
  </si>
  <si>
    <t>3o.p</t>
  </si>
  <si>
    <t xml:space="preserve"> +3o.p</t>
  </si>
  <si>
    <t>TABELA 5  - ALTO VALOR ESPECÍFICO</t>
  </si>
  <si>
    <t>VALOR P/KG:</t>
  </si>
  <si>
    <t>APLICA TABELA 5:</t>
  </si>
  <si>
    <t>3 DIAS UTEIS</t>
  </si>
  <si>
    <t>TABELA 1  - ARMAZENAGEM NORMAL - tabela sempre aplicada junto com Tabela 2 - ao lado</t>
  </si>
  <si>
    <t xml:space="preserve">VALORES ARMAZENAGEM CARGA GERAL + CAPATAZIA - TABELA 1 + 2 </t>
  </si>
  <si>
    <t xml:space="preserve">R$ / kg </t>
  </si>
  <si>
    <t>MIN 10R$</t>
  </si>
  <si>
    <t>VLR R$</t>
  </si>
  <si>
    <t>TABELA 4  - DTA-E - SÓ CAPATAZIA - ATÉ 24HS</t>
  </si>
  <si>
    <t>MIN 50R$</t>
  </si>
  <si>
    <t>Após 24hs, aplica-se a tabela 1+2 ou 5</t>
  </si>
  <si>
    <t>Tabela sempre aplicada conjuntamente com tabela 2 ao lado</t>
  </si>
  <si>
    <t>PESO LIQ:</t>
  </si>
  <si>
    <t>kg</t>
  </si>
  <si>
    <t>ADICIONAL 35,9%</t>
  </si>
  <si>
    <t>0,44% S/CIF SE R$/KG DE 5000 A 19999,99</t>
  </si>
  <si>
    <t>0,11% S/CIF SE R$/KG ACIMA DE 80000</t>
  </si>
  <si>
    <t>0,22% S/CIF SE R$/KG DE 20000 A 79999,99</t>
  </si>
  <si>
    <t>VALOR R$</t>
  </si>
  <si>
    <t>CONDIÇÃO</t>
  </si>
  <si>
    <t>PERÍODO</t>
  </si>
  <si>
    <t>VER RESULTADOS EM AZUL</t>
  </si>
  <si>
    <t>Criada por Danielle Manzoli</t>
  </si>
  <si>
    <t>NOVA TABELA INFRAERO PORTARIA 52/2012</t>
  </si>
  <si>
    <t>DIGITAR SOMENTE CAMPOS EM AMARELO</t>
  </si>
  <si>
    <t>a partir do 3o.período, percentuais cumulativos. Aplica-se o valor a partir do 3o.p a cada 10 dias</t>
  </si>
  <si>
    <t>R$ /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</si>
</sst>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3" tint="0.59999001026153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1" xfId="0" applyBorder="1"/>
    <xf numFmtId="9" fontId="0" fillId="0" borderId="0" xfId="0" applyNumberFormat="1" applyBorder="1"/>
    <xf numFmtId="0" fontId="0" fillId="0" borderId="0" xfId="0" applyBorder="1"/>
    <xf numFmtId="0" fontId="0" fillId="0" borderId="2" xfId="0" applyBorder="1"/>
    <xf numFmtId="10" fontId="0" fillId="0" borderId="0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0" borderId="4" xfId="0" applyBorder="1"/>
    <xf numFmtId="0" fontId="0" fillId="0" borderId="5" xfId="0" applyBorder="1"/>
    <xf numFmtId="164" fontId="0" fillId="0" borderId="0" xfId="0" applyNumberForma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0" fillId="0" borderId="13" xfId="0" applyNumberFormat="1" applyBorder="1"/>
    <xf numFmtId="0" fontId="0" fillId="0" borderId="13" xfId="0" applyBorder="1"/>
    <xf numFmtId="0" fontId="0" fillId="0" borderId="14" xfId="0" applyBorder="1"/>
    <xf numFmtId="165" fontId="0" fillId="0" borderId="10" xfId="0" applyNumberFormat="1" applyBorder="1"/>
    <xf numFmtId="165" fontId="0" fillId="0" borderId="13" xfId="0" applyNumberFormat="1" applyBorder="1"/>
    <xf numFmtId="4" fontId="0" fillId="0" borderId="10" xfId="0" applyNumberFormat="1" applyBorder="1"/>
    <xf numFmtId="4" fontId="0" fillId="0" borderId="13" xfId="0" applyNumberFormat="1" applyBorder="1"/>
    <xf numFmtId="0" fontId="0" fillId="0" borderId="7" xfId="0" applyBorder="1"/>
    <xf numFmtId="0" fontId="0" fillId="0" borderId="8" xfId="0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Fill="1" applyBorder="1"/>
    <xf numFmtId="165" fontId="5" fillId="0" borderId="10" xfId="0" applyNumberFormat="1" applyFont="1" applyBorder="1"/>
    <xf numFmtId="165" fontId="5" fillId="0" borderId="13" xfId="0" applyNumberFormat="1" applyFont="1" applyBorder="1"/>
    <xf numFmtId="0" fontId="6" fillId="0" borderId="18" xfId="0" applyFont="1" applyBorder="1" applyAlignment="1">
      <alignment horizontal="center"/>
    </xf>
    <xf numFmtId="165" fontId="0" fillId="0" borderId="0" xfId="0" applyNumberFormat="1" applyBorder="1"/>
    <xf numFmtId="165" fontId="6" fillId="0" borderId="19" xfId="0" applyNumberFormat="1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6" fillId="0" borderId="13" xfId="0" applyNumberFormat="1" applyFont="1" applyBorder="1"/>
    <xf numFmtId="0" fontId="6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3" borderId="24" xfId="0" applyFont="1" applyFill="1" applyBorder="1" applyProtection="1">
      <protection locked="0"/>
    </xf>
    <xf numFmtId="0" fontId="2" fillId="3" borderId="25" xfId="0" applyFont="1" applyFill="1" applyBorder="1" applyProtection="1">
      <protection locked="0"/>
    </xf>
    <xf numFmtId="0" fontId="2" fillId="3" borderId="26" xfId="0" applyFont="1" applyFill="1" applyBorder="1" applyProtection="1">
      <protection locked="0"/>
    </xf>
    <xf numFmtId="4" fontId="0" fillId="0" borderId="0" xfId="0" applyNumberFormat="1" applyBorder="1"/>
    <xf numFmtId="0" fontId="7" fillId="0" borderId="10" xfId="0" applyFont="1" applyBorder="1"/>
    <xf numFmtId="0" fontId="7" fillId="0" borderId="13" xfId="0" applyFont="1" applyBorder="1"/>
    <xf numFmtId="165" fontId="0" fillId="0" borderId="11" xfId="0" applyNumberFormat="1" applyBorder="1"/>
    <xf numFmtId="165" fontId="6" fillId="0" borderId="27" xfId="0" applyNumberFormat="1" applyFont="1" applyBorder="1"/>
    <xf numFmtId="165" fontId="6" fillId="0" borderId="28" xfId="0" applyNumberFormat="1" applyFont="1" applyBorder="1"/>
    <xf numFmtId="165" fontId="0" fillId="0" borderId="14" xfId="0" applyNumberFormat="1" applyBorder="1"/>
    <xf numFmtId="165" fontId="6" fillId="0" borderId="29" xfId="0" applyNumberFormat="1" applyFont="1" applyBorder="1"/>
    <xf numFmtId="0" fontId="3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wrapText="1"/>
    </xf>
    <xf numFmtId="0" fontId="0" fillId="0" borderId="25" xfId="0" applyBorder="1" applyAlignment="1">
      <alignment wrapText="1"/>
    </xf>
    <xf numFmtId="0" fontId="2" fillId="0" borderId="34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35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 topLeftCell="A4">
      <selection activeCell="I5" sqref="I5"/>
    </sheetView>
  </sheetViews>
  <sheetFormatPr defaultColWidth="8.8515625" defaultRowHeight="15"/>
  <cols>
    <col min="1" max="1" width="16.7109375" style="0" customWidth="1"/>
    <col min="2" max="2" width="13.140625" style="0" customWidth="1"/>
    <col min="3" max="3" width="12.8515625" style="0" customWidth="1"/>
    <col min="4" max="4" width="17.140625" style="0" customWidth="1"/>
    <col min="5" max="5" width="19.140625" style="0" customWidth="1"/>
    <col min="6" max="6" width="15.421875" style="0" customWidth="1"/>
    <col min="7" max="7" width="16.140625" style="0" customWidth="1"/>
    <col min="8" max="8" width="5.8515625" style="0" customWidth="1"/>
    <col min="9" max="9" width="6.421875" style="0" customWidth="1"/>
    <col min="10" max="10" width="7.421875" style="0" customWidth="1"/>
    <col min="11" max="11" width="17.140625" style="0" customWidth="1"/>
    <col min="12" max="12" width="13.8515625" style="0" customWidth="1"/>
    <col min="13" max="13" width="10.8515625" style="0" customWidth="1"/>
  </cols>
  <sheetData>
    <row r="1" spans="1:6" ht="15">
      <c r="A1" s="84" t="s">
        <v>45</v>
      </c>
      <c r="B1" s="85"/>
      <c r="C1" s="85"/>
      <c r="D1" s="85"/>
      <c r="E1" s="85"/>
      <c r="F1" s="85"/>
    </row>
    <row r="2" spans="1:6" ht="15">
      <c r="A2" s="76" t="s">
        <v>46</v>
      </c>
      <c r="B2" s="77"/>
      <c r="C2" s="77"/>
      <c r="D2" s="77"/>
      <c r="E2" s="77"/>
      <c r="F2" s="77"/>
    </row>
    <row r="3" spans="1:6" ht="15">
      <c r="A3" s="15"/>
      <c r="B3" s="95" t="s">
        <v>43</v>
      </c>
      <c r="C3" s="95"/>
      <c r="D3" s="95"/>
      <c r="E3" s="95"/>
      <c r="F3" s="16"/>
    </row>
    <row r="4" spans="1:7" ht="15">
      <c r="A4" s="75" t="s">
        <v>44</v>
      </c>
      <c r="B4" s="75"/>
      <c r="C4" s="75"/>
      <c r="D4" s="75"/>
      <c r="E4" s="75"/>
      <c r="F4" s="75"/>
      <c r="G4" s="56"/>
    </row>
    <row r="5" spans="1:7" ht="15.75" thickBot="1">
      <c r="A5" s="56"/>
      <c r="B5" s="56"/>
      <c r="C5" s="56"/>
      <c r="D5" s="56"/>
      <c r="E5" s="56"/>
      <c r="F5" s="56"/>
      <c r="G5" s="56"/>
    </row>
    <row r="6" spans="1:6" ht="15">
      <c r="A6" s="96" t="s">
        <v>1</v>
      </c>
      <c r="B6" s="97"/>
      <c r="C6" s="57">
        <v>4518.85</v>
      </c>
      <c r="D6" s="51" t="s">
        <v>12</v>
      </c>
      <c r="E6" s="1"/>
      <c r="F6" s="1" t="s">
        <v>13</v>
      </c>
    </row>
    <row r="7" spans="1:6" ht="15">
      <c r="A7" s="71" t="s">
        <v>0</v>
      </c>
      <c r="B7" s="72"/>
      <c r="C7" s="58">
        <v>22.9</v>
      </c>
      <c r="D7" s="52" t="s">
        <v>35</v>
      </c>
      <c r="E7" s="1"/>
      <c r="F7" s="1" t="s">
        <v>13</v>
      </c>
    </row>
    <row r="8" spans="1:6" ht="15.75" thickBot="1">
      <c r="A8" s="73" t="s">
        <v>34</v>
      </c>
      <c r="B8" s="74"/>
      <c r="C8" s="59">
        <v>18</v>
      </c>
      <c r="D8" s="53" t="s">
        <v>35</v>
      </c>
      <c r="E8" s="1"/>
      <c r="F8" s="1"/>
    </row>
    <row r="9" spans="1:6" ht="15.75" thickBot="1">
      <c r="A9" s="1"/>
      <c r="C9" s="1"/>
      <c r="D9" s="1"/>
      <c r="E9" s="1"/>
      <c r="F9" s="1"/>
    </row>
    <row r="10" spans="1:13" ht="15" customHeight="1" thickBot="1">
      <c r="A10" s="78" t="s">
        <v>25</v>
      </c>
      <c r="B10" s="79"/>
      <c r="C10" s="79"/>
      <c r="D10" s="79"/>
      <c r="E10" s="79"/>
      <c r="F10" s="80"/>
      <c r="H10" s="78" t="s">
        <v>15</v>
      </c>
      <c r="I10" s="79"/>
      <c r="J10" s="79"/>
      <c r="K10" s="79"/>
      <c r="L10" s="79"/>
      <c r="M10" s="80"/>
    </row>
    <row r="11" spans="1:13" ht="15">
      <c r="A11" s="19"/>
      <c r="B11" s="20" t="s">
        <v>6</v>
      </c>
      <c r="C11" s="20" t="s">
        <v>29</v>
      </c>
      <c r="D11" s="20" t="s">
        <v>36</v>
      </c>
      <c r="E11" s="20" t="s">
        <v>14</v>
      </c>
      <c r="F11" s="21" t="s">
        <v>7</v>
      </c>
      <c r="H11" s="2"/>
      <c r="I11" s="3"/>
      <c r="J11" s="3" t="s">
        <v>12</v>
      </c>
      <c r="K11" s="3" t="s">
        <v>36</v>
      </c>
      <c r="L11" s="50" t="s">
        <v>14</v>
      </c>
      <c r="M11" s="4" t="s">
        <v>7</v>
      </c>
    </row>
    <row r="12" spans="1:13" ht="15.75" thickBot="1">
      <c r="A12" s="22" t="s">
        <v>2</v>
      </c>
      <c r="B12" s="23">
        <v>0.011</v>
      </c>
      <c r="C12" s="32">
        <f>C6*B12</f>
        <v>49.70735</v>
      </c>
      <c r="D12" s="30">
        <f>C12*35.9%</f>
        <v>17.84493865</v>
      </c>
      <c r="E12" s="30">
        <f>D12+C12</f>
        <v>67.55228865</v>
      </c>
      <c r="F12" s="25" t="s">
        <v>8</v>
      </c>
      <c r="H12" s="5">
        <v>0.03</v>
      </c>
      <c r="I12" s="14" t="s">
        <v>27</v>
      </c>
      <c r="J12" s="7">
        <f>IF((H12*C7)&gt;10,H12*C7,10)</f>
        <v>10</v>
      </c>
      <c r="K12" s="7">
        <f>J12*35.9%</f>
        <v>3.59</v>
      </c>
      <c r="L12" s="46">
        <f>+J12+K12</f>
        <v>13.59</v>
      </c>
      <c r="M12" s="4" t="s">
        <v>28</v>
      </c>
    </row>
    <row r="13" spans="1:13" ht="15">
      <c r="A13" s="22" t="s">
        <v>3</v>
      </c>
      <c r="B13" s="23">
        <v>0.0165</v>
      </c>
      <c r="C13" s="32">
        <f>C6*B13</f>
        <v>74.56102500000001</v>
      </c>
      <c r="D13" s="30">
        <f>C13*35.9%</f>
        <v>26.767407975000005</v>
      </c>
      <c r="E13" s="30">
        <f>D13+C13</f>
        <v>101.32843297500003</v>
      </c>
      <c r="F13" s="25" t="s">
        <v>9</v>
      </c>
      <c r="H13" s="5"/>
      <c r="I13" s="9"/>
      <c r="J13" s="7"/>
      <c r="K13" s="7"/>
      <c r="L13" s="7"/>
      <c r="M13" s="8"/>
    </row>
    <row r="14" spans="1:13" ht="15">
      <c r="A14" s="22" t="s">
        <v>4</v>
      </c>
      <c r="B14" s="23">
        <v>0.033</v>
      </c>
      <c r="C14" s="32">
        <f>C6*B14</f>
        <v>149.12205000000003</v>
      </c>
      <c r="D14" s="30">
        <f>C14*35.9%</f>
        <v>53.53481595000001</v>
      </c>
      <c r="E14" s="30">
        <f>D14+C14</f>
        <v>202.65686595000005</v>
      </c>
      <c r="F14" s="25" t="s">
        <v>10</v>
      </c>
      <c r="H14" s="5"/>
      <c r="I14" s="6"/>
      <c r="J14" s="7"/>
      <c r="K14" s="7"/>
      <c r="L14" s="7"/>
      <c r="M14" s="8"/>
    </row>
    <row r="15" spans="1:13" ht="15.75" thickBot="1">
      <c r="A15" s="26" t="s">
        <v>5</v>
      </c>
      <c r="B15" s="27">
        <v>0.0165</v>
      </c>
      <c r="C15" s="33">
        <f>C6*B15</f>
        <v>74.56102500000001</v>
      </c>
      <c r="D15" s="30">
        <f>C15*35.9%</f>
        <v>26.767407975000005</v>
      </c>
      <c r="E15" s="31">
        <f>D15+C15</f>
        <v>101.32843297500003</v>
      </c>
      <c r="F15" s="29" t="s">
        <v>11</v>
      </c>
      <c r="H15" s="17" t="s">
        <v>33</v>
      </c>
      <c r="I15" s="11"/>
      <c r="J15" s="12"/>
      <c r="K15" s="12"/>
      <c r="L15" s="12"/>
      <c r="M15" s="13"/>
    </row>
    <row r="16" ht="15.75" thickBot="1"/>
    <row r="17" spans="1:6" ht="15.75" thickBot="1">
      <c r="A17" s="81" t="s">
        <v>26</v>
      </c>
      <c r="B17" s="86"/>
      <c r="C17" s="86"/>
      <c r="D17" s="86"/>
      <c r="E17" s="86"/>
      <c r="F17" s="87"/>
    </row>
    <row r="18" spans="1:6" ht="15">
      <c r="A18" s="88" t="s">
        <v>16</v>
      </c>
      <c r="B18" s="89"/>
      <c r="C18" s="89"/>
      <c r="D18" s="47">
        <f>+E12+L12</f>
        <v>81.14228865</v>
      </c>
      <c r="E18" s="34" t="s">
        <v>18</v>
      </c>
      <c r="F18" s="35"/>
    </row>
    <row r="19" spans="1:6" ht="15">
      <c r="A19" s="90" t="s">
        <v>16</v>
      </c>
      <c r="B19" s="91"/>
      <c r="C19" s="91"/>
      <c r="D19" s="48">
        <f>E13+L12</f>
        <v>114.91843297500003</v>
      </c>
      <c r="E19" s="24" t="s">
        <v>17</v>
      </c>
      <c r="F19" s="25"/>
    </row>
    <row r="20" spans="1:6" ht="15">
      <c r="A20" s="90" t="s">
        <v>16</v>
      </c>
      <c r="B20" s="91"/>
      <c r="C20" s="91"/>
      <c r="D20" s="48">
        <f>E14+L12</f>
        <v>216.24686595000006</v>
      </c>
      <c r="E20" s="24" t="s">
        <v>19</v>
      </c>
      <c r="F20" s="25"/>
    </row>
    <row r="21" spans="1:6" ht="15.75" thickBot="1">
      <c r="A21" s="92" t="s">
        <v>16</v>
      </c>
      <c r="B21" s="93"/>
      <c r="C21" s="93"/>
      <c r="D21" s="49">
        <f>E15+L12</f>
        <v>114.91843297500003</v>
      </c>
      <c r="E21" s="28" t="s">
        <v>20</v>
      </c>
      <c r="F21" s="29"/>
    </row>
    <row r="22" spans="1:6" ht="15.75" thickBot="1">
      <c r="A22" s="17" t="s">
        <v>47</v>
      </c>
      <c r="B22" s="12"/>
      <c r="C22" s="12"/>
      <c r="D22" s="18"/>
      <c r="E22" s="12"/>
      <c r="F22" s="13"/>
    </row>
    <row r="23" ht="15">
      <c r="D23" s="1"/>
    </row>
    <row r="24" ht="15.75" thickBot="1">
      <c r="H24" t="s">
        <v>13</v>
      </c>
    </row>
    <row r="25" spans="1:7" ht="15.75" thickBot="1">
      <c r="A25" s="68" t="s">
        <v>21</v>
      </c>
      <c r="B25" s="69"/>
      <c r="C25" s="69"/>
      <c r="D25" s="69"/>
      <c r="E25" s="69"/>
      <c r="F25" s="69"/>
      <c r="G25" s="70"/>
    </row>
    <row r="26" spans="1:7" ht="15">
      <c r="A26" s="2" t="s">
        <v>22</v>
      </c>
      <c r="B26" s="60">
        <f>C6/C8</f>
        <v>251.04722222222225</v>
      </c>
      <c r="C26" s="7" t="s">
        <v>48</v>
      </c>
      <c r="D26" s="7"/>
      <c r="E26" s="7"/>
      <c r="F26" s="7"/>
      <c r="G26" s="8"/>
    </row>
    <row r="27" spans="1:7" ht="15.75" thickBot="1">
      <c r="A27" s="2" t="s">
        <v>23</v>
      </c>
      <c r="B27" s="54" t="str">
        <f>IF(B26&gt;2500,"SIM","NÃO")</f>
        <v>NÃO</v>
      </c>
      <c r="C27" s="7"/>
      <c r="D27" s="7"/>
      <c r="E27" s="7"/>
      <c r="F27" s="7"/>
      <c r="G27" s="8"/>
    </row>
    <row r="28" spans="1:7" ht="15.75" thickBot="1">
      <c r="A28" s="2"/>
      <c r="B28" s="41" t="s">
        <v>42</v>
      </c>
      <c r="C28" s="20" t="s">
        <v>40</v>
      </c>
      <c r="D28" s="94" t="s">
        <v>41</v>
      </c>
      <c r="E28" s="94"/>
      <c r="F28" s="21" t="s">
        <v>36</v>
      </c>
      <c r="G28" s="44" t="s">
        <v>14</v>
      </c>
    </row>
    <row r="29" spans="1:7" ht="15">
      <c r="A29" s="2"/>
      <c r="B29" s="22" t="s">
        <v>24</v>
      </c>
      <c r="C29" s="42" t="b">
        <f>IF(B26&gt;=5000,IF(B26&lt;20000,C6*0.44%))</f>
        <v>0</v>
      </c>
      <c r="D29" s="61" t="s">
        <v>37</v>
      </c>
      <c r="E29" s="61"/>
      <c r="F29" s="63">
        <f>C29*35.9%</f>
        <v>0</v>
      </c>
      <c r="G29" s="64">
        <f>F29+C29</f>
        <v>0</v>
      </c>
    </row>
    <row r="30" spans="1:7" ht="15">
      <c r="A30" s="5"/>
      <c r="B30" s="22"/>
      <c r="C30" s="42" t="b">
        <f>IF(B26&gt;=20000,IF(B26&lt;80000,C6*0.22%))</f>
        <v>0</v>
      </c>
      <c r="D30" s="61" t="s">
        <v>39</v>
      </c>
      <c r="E30" s="61"/>
      <c r="F30" s="63">
        <f>C30*35.9%</f>
        <v>0</v>
      </c>
      <c r="G30" s="65">
        <f>F30+C30</f>
        <v>0</v>
      </c>
    </row>
    <row r="31" spans="1:7" ht="15.75" thickBot="1">
      <c r="A31" s="10"/>
      <c r="B31" s="26"/>
      <c r="C31" s="43" t="b">
        <f>IF(B26&gt;=80000,C6*0.11%)</f>
        <v>0</v>
      </c>
      <c r="D31" s="62" t="s">
        <v>38</v>
      </c>
      <c r="E31" s="62"/>
      <c r="F31" s="66">
        <f>C31*35.9%</f>
        <v>0</v>
      </c>
      <c r="G31" s="67">
        <f>F31+C31</f>
        <v>0</v>
      </c>
    </row>
    <row r="33" ht="15.75" thickBot="1"/>
    <row r="34" spans="1:7" ht="15.75" thickBot="1">
      <c r="A34" s="81" t="s">
        <v>30</v>
      </c>
      <c r="B34" s="82"/>
      <c r="C34" s="82"/>
      <c r="D34" s="82"/>
      <c r="E34" s="82"/>
      <c r="F34" s="82"/>
      <c r="G34" s="83"/>
    </row>
    <row r="35" spans="1:7" ht="15">
      <c r="A35" s="36"/>
      <c r="B35" s="37"/>
      <c r="C35" s="40" t="s">
        <v>12</v>
      </c>
      <c r="D35" s="40" t="s">
        <v>36</v>
      </c>
      <c r="E35" s="44" t="s">
        <v>14</v>
      </c>
      <c r="F35" s="39" t="s">
        <v>7</v>
      </c>
      <c r="G35" s="38"/>
    </row>
    <row r="36" spans="1:7" ht="15.75" thickBot="1">
      <c r="A36" s="5">
        <v>0.5</v>
      </c>
      <c r="B36" s="14" t="s">
        <v>27</v>
      </c>
      <c r="C36" s="45">
        <f>IF((A36*C7)&gt;50,A36*C7,50)</f>
        <v>50</v>
      </c>
      <c r="D36" s="45">
        <f>C36*35.9%</f>
        <v>17.95</v>
      </c>
      <c r="E36" s="46">
        <f>C36+D36</f>
        <v>67.95</v>
      </c>
      <c r="F36" s="55" t="s">
        <v>31</v>
      </c>
      <c r="G36" s="8"/>
    </row>
    <row r="37" spans="1:7" ht="15">
      <c r="A37" s="5"/>
      <c r="B37" s="7"/>
      <c r="C37" s="7"/>
      <c r="D37" s="7"/>
      <c r="E37" s="7"/>
      <c r="F37" s="7"/>
      <c r="G37" s="8"/>
    </row>
    <row r="38" spans="1:7" ht="15.75" thickBot="1">
      <c r="A38" s="17" t="s">
        <v>32</v>
      </c>
      <c r="B38" s="12"/>
      <c r="C38" s="12"/>
      <c r="D38" s="12"/>
      <c r="E38" s="12"/>
      <c r="F38" s="12"/>
      <c r="G38" s="13"/>
    </row>
  </sheetData>
  <sheetProtection password="C236" sheet="1" objects="1" scenarios="1"/>
  <mergeCells count="17">
    <mergeCell ref="H10:M10"/>
    <mergeCell ref="A34:G34"/>
    <mergeCell ref="A1:F1"/>
    <mergeCell ref="A17:F17"/>
    <mergeCell ref="A18:C18"/>
    <mergeCell ref="A19:C19"/>
    <mergeCell ref="A20:C20"/>
    <mergeCell ref="A21:C21"/>
    <mergeCell ref="D28:E28"/>
    <mergeCell ref="B3:E3"/>
    <mergeCell ref="A6:B6"/>
    <mergeCell ref="A25:G25"/>
    <mergeCell ref="A7:B7"/>
    <mergeCell ref="A8:B8"/>
    <mergeCell ref="A4:F4"/>
    <mergeCell ref="A2:F2"/>
    <mergeCell ref="A10:F10"/>
  </mergeCells>
  <printOptions/>
  <pageMargins left="0.511811024" right="0.511811024" top="0.787401575" bottom="0.787401575" header="0.31496062" footer="0.31496062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dmanzoli</dc:creator>
  <cp:keywords/>
  <dc:description/>
  <cp:lastModifiedBy>Glauco Custodio</cp:lastModifiedBy>
  <dcterms:created xsi:type="dcterms:W3CDTF">2007-09-20T17:31:31Z</dcterms:created>
  <dcterms:modified xsi:type="dcterms:W3CDTF">2013-04-10T16:22:43Z</dcterms:modified>
  <cp:category/>
  <cp:version/>
  <cp:contentType/>
  <cp:contentStatus/>
</cp:coreProperties>
</file>